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CONSUMO NACIONAL 2018" sheetId="1" r:id="rId1"/>
    <sheet name="RESUMEN 2018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<sst xmlns="http://schemas.openxmlformats.org/spreadsheetml/2006/main" count="76" uniqueCount="69">
  <si>
    <t>GASOLINA PREMIUM</t>
  </si>
  <si>
    <t>GASOLINA REGULAR</t>
  </si>
  <si>
    <t>KEROSENE</t>
  </si>
  <si>
    <t>AVTUR</t>
  </si>
  <si>
    <t>GASOIL REGULAR</t>
  </si>
  <si>
    <t xml:space="preserve">Enero </t>
  </si>
  <si>
    <t>Febrero</t>
  </si>
  <si>
    <t>Marzo</t>
  </si>
  <si>
    <t>Abril</t>
  </si>
  <si>
    <t xml:space="preserve">PRODUCTOS </t>
  </si>
  <si>
    <t>Total</t>
  </si>
  <si>
    <t>CONSUMO MENSUAL DE COMBUSTIBLES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</si>
  <si>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</si>
  <si>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</si>
  <si>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</si>
  <si>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</si>
  <si>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</si>
  <si>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</si>
  <si>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</si>
  <si>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</si>
  <si>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G L P  </t>
  </si>
  <si>
    <t>GASOLINA PREMIUM EXENTA DE IMPUESTOS</t>
  </si>
  <si>
    <t>GASOIL NORMAL EXENTO DE IMPUESTOS</t>
  </si>
  <si>
    <t>GASOIL GENERACION INTERC.</t>
  </si>
  <si>
    <t>GASOIL GENERACION NO INTERC.</t>
  </si>
  <si>
    <t>GASOIL PREMIUM</t>
  </si>
  <si>
    <t>GASOIL PREMIUM EXENTO DE IMPUESTOS</t>
  </si>
  <si>
    <t>FUEL OIL AREA DE CARGA</t>
  </si>
  <si>
    <t>FUEL OIL GENERACION INTERC.</t>
  </si>
  <si>
    <t>FUEL OIL GENERACION NO INTERC.</t>
  </si>
  <si>
    <t>FUEL OIL EXONERADO ZONAS FRANCAS</t>
  </si>
  <si>
    <t>IFO-380</t>
  </si>
  <si>
    <t>GASOIL REG. EXENTO DE ADVALOREM</t>
  </si>
  <si>
    <t>MINISTERIO DE INDUSTRIA Y COMERCIO</t>
  </si>
  <si>
    <t>GASOIL A PRECIO ESPECIAL</t>
  </si>
  <si>
    <t>FUEL OIL A PRECIO ESPECIAL</t>
  </si>
  <si>
    <t>GASOLINA REGULAR EXENTA DE IMPUESTOS</t>
  </si>
  <si>
    <t>GASOIL REG. COMPENSADO TRANSPORTISTAS</t>
  </si>
  <si>
    <t>GASOIL OPTIMO</t>
  </si>
  <si>
    <t>GASOIL PREMIUM A PRECIO ESPECIAL</t>
  </si>
  <si>
    <t>GASOIL OPTIMO EXENTO DE IMPUESTOS</t>
  </si>
  <si>
    <t>GASOIL OPTIMO PRECIO ESPECIAL</t>
  </si>
  <si>
    <t>ENERO - SEPTIEMBRE, 2016</t>
  </si>
  <si>
    <t xml:space="preserve">TOTAL GENERAL </t>
  </si>
  <si>
    <t>(Valores expresados en Galones)</t>
  </si>
  <si>
    <t>FUENTES:</t>
  </si>
  <si>
    <t>EMPRESA REFIDOMSA</t>
  </si>
  <si>
    <t xml:space="preserve">EMPRESA COASTAL </t>
  </si>
  <si>
    <t>OTROS.</t>
  </si>
  <si>
    <t>REALIZADO POR:</t>
  </si>
  <si>
    <t>LICDO. JUAN ANTONIO CHAIN HASBUN</t>
  </si>
  <si>
    <t>PROMEDIO</t>
  </si>
  <si>
    <t>MINISTERIO DE INDUSTRIA, COMERCIO Y MIPYMES</t>
  </si>
  <si>
    <t xml:space="preserve">CONSUMO NACIONAL DE LOS COMBUSTIBLES </t>
  </si>
  <si>
    <t xml:space="preserve">PROMEDIO </t>
  </si>
  <si>
    <t>G.L.P. USO GENERAL</t>
  </si>
  <si>
    <t xml:space="preserve">GASOIL REGULAR </t>
  </si>
  <si>
    <t>GASOIL GENERACIÓN</t>
  </si>
  <si>
    <t>FUEL OIL CARGA</t>
  </si>
  <si>
    <t>FUEL OIL GENERACIÓN</t>
  </si>
  <si>
    <t>TOTAL GENERAL</t>
  </si>
  <si>
    <t>PERIODO 2017</t>
  </si>
  <si>
    <t xml:space="preserve">       CONSUMO MENSUAL DE COMBUSTIBLES</t>
  </si>
  <si>
    <t xml:space="preserve">     DIRECCIÓN DE COMBUSTIBLES</t>
  </si>
  <si>
    <t xml:space="preserve">             </t>
  </si>
  <si>
    <t>TOTAL</t>
  </si>
  <si>
    <t>TIPOS DE COMBUSTIBLES</t>
  </si>
  <si>
    <t>PERIODO: FEBRERO 2018</t>
  </si>
  <si>
    <t>FEBRERO DEL AÑO 2018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</si>
</sst>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#,##0.0000_);\(#,##0.0000\)"/>
    <numFmt numFmtId="187" formatCode="0.0000_)"/>
    <numFmt numFmtId="188" formatCode="_(* #,##0_);_(* \(#,##0\);_(* &quot;-&quot;??_);_(@_)"/>
    <numFmt numFmtId="189" formatCode="0.0"/>
    <numFmt numFmtId="190" formatCode="#,##0.0"/>
    <numFmt numFmtId="191" formatCode="0.00000"/>
    <numFmt numFmtId="192" formatCode="0.0000"/>
    <numFmt numFmtId="193" formatCode="0.000"/>
    <numFmt numFmtId="194" formatCode="_(&quot;RD$&quot;* #,##0.000_);_(&quot;RD$&quot;* \(#,##0.000\);_(&quot;RD$&quot;* &quot;-&quot;??_);_(@_)"/>
    <numFmt numFmtId="195" formatCode="_(&quot;RD$&quot;* #,##0.0_);_(&quot;RD$&quot;* \(#,##0.0\);_(&quot;RD$&quot;* &quot;-&quot;??_);_(@_)"/>
    <numFmt numFmtId="196" formatCode="_(&quot;RD$&quot;* #,##0_);_(&quot;RD$&quot;* \(#,##0\);_(&quot;RD$&quot;* &quot;-&quot;??_);_(@_)"/>
    <numFmt numFmtId="197" formatCode="#,##0.000"/>
    <numFmt numFmtId="198" formatCode="[$-1C0A]dddd\,\ d\ &quot;de&quot;\ mmmm\ &quot;de&quot;\ yyyy"/>
    <numFmt numFmtId="199" formatCode="[$-1C0A]h:mm:ss\ AM/PM"/>
    <numFmt numFmtId="200" formatCode="&quot;$&quot;#,##0.00"/>
    <numFmt numFmtId="201" formatCode="&quot;$&quot;#,##0.000"/>
    <numFmt numFmtId="202" formatCode="&quot;$&quot;#,##0.0000"/>
    <numFmt numFmtId="203" formatCode="&quot;$&quot;#,##0.0"/>
    <numFmt numFmtId="204" formatCode="&quot;$&quot;#,##0"/>
    <numFmt numFmtId="205" formatCode="#,##0.0000"/>
    <numFmt numFmtId="206" formatCode="#,##0.00000"/>
  </numFmts>
  <fonts count="50">
    <font>
      <sz val="10"/>
      <name val="Arial"/>
      <family val="0"/>
    </font>
    <font>
      <b/>
      <sz val="10"/>
      <name val="Albertus Medium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Courier"/>
      <family val="3"/>
    </font>
    <font>
      <b/>
      <sz val="10"/>
      <color indexed="8"/>
      <name val="Times New Roman"/>
      <family val="1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8"/>
      <color theme="1"/>
      <name val="Arial"/>
      <family val="2"/>
    </font>
    <font>
      <b/>
      <u val="single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186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Alignment="1">
      <alignment/>
    </xf>
    <xf numFmtId="3" fontId="0" fillId="0" borderId="0" xfId="0" applyNumberFormat="1" applyAlignment="1">
      <alignment/>
    </xf>
    <xf numFmtId="186" fontId="6" fillId="0" borderId="10" xfId="52" applyFont="1" applyBorder="1" applyAlignment="1" applyProtection="1" quotePrefix="1">
      <alignment horizontal="left"/>
      <protection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49" applyNumberFormat="1" applyFont="1" applyAlignment="1">
      <alignment/>
    </xf>
    <xf numFmtId="185" fontId="0" fillId="0" borderId="0" xfId="49" applyFont="1" applyAlignment="1">
      <alignment/>
    </xf>
    <xf numFmtId="200" fontId="0" fillId="0" borderId="0" xfId="0" applyNumberFormat="1" applyAlignment="1">
      <alignment/>
    </xf>
    <xf numFmtId="204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3" fontId="2" fillId="32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46" fillId="0" borderId="10" xfId="0" applyNumberFormat="1" applyFont="1" applyBorder="1" applyAlignment="1">
      <alignment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3" fontId="47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14" borderId="10" xfId="0" applyFont="1" applyFill="1" applyBorder="1" applyAlignment="1">
      <alignment horizontal="center" vertical="center"/>
    </xf>
    <xf numFmtId="0" fontId="2" fillId="14" borderId="10" xfId="0" applyFont="1" applyFill="1" applyBorder="1" applyAlignment="1">
      <alignment horizontal="left" vertical="center"/>
    </xf>
    <xf numFmtId="3" fontId="2" fillId="0" borderId="11" xfId="0" applyNumberFormat="1" applyFont="1" applyBorder="1" applyAlignment="1">
      <alignment/>
    </xf>
    <xf numFmtId="0" fontId="2" fillId="32" borderId="15" xfId="0" applyFont="1" applyFill="1" applyBorder="1" applyAlignment="1" applyProtection="1">
      <alignment horizontal="center" vertical="center"/>
      <protection/>
    </xf>
    <xf numFmtId="186" fontId="6" fillId="0" borderId="12" xfId="52" applyFont="1" applyBorder="1" applyAlignment="1" applyProtection="1" quotePrefix="1">
      <alignment horizontal="left" vertical="center"/>
      <protection/>
    </xf>
    <xf numFmtId="186" fontId="6" fillId="0" borderId="10" xfId="52" applyFont="1" applyBorder="1" applyAlignment="1" applyProtection="1" quotePrefix="1">
      <alignment horizontal="left" vertical="center"/>
      <protection/>
    </xf>
    <xf numFmtId="186" fontId="6" fillId="0" borderId="10" xfId="52" applyFont="1" applyBorder="1" applyAlignment="1" applyProtection="1">
      <alignment horizontal="left" vertical="center"/>
      <protection/>
    </xf>
    <xf numFmtId="186" fontId="6" fillId="0" borderId="10" xfId="52" applyFont="1" applyFill="1" applyBorder="1" applyAlignment="1" applyProtection="1" quotePrefix="1">
      <alignment horizontal="left" vertical="center"/>
      <protection/>
    </xf>
    <xf numFmtId="186" fontId="6" fillId="0" borderId="10" xfId="52" applyFont="1" applyFill="1" applyBorder="1" applyAlignment="1" applyProtection="1">
      <alignment horizontal="left" vertical="center"/>
      <protection/>
    </xf>
    <xf numFmtId="0" fontId="1" fillId="32" borderId="10" xfId="0" applyFont="1" applyFill="1" applyBorder="1" applyAlignment="1" applyProtection="1">
      <alignment horizontal="left" vertical="center"/>
      <protection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ENTERDATA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zoomScalePageLayoutView="0" workbookViewId="0" topLeftCell="A4">
      <pane xSplit="1" ySplit="6" topLeftCell="B10" activePane="bottomRight" state="frozen"/>
      <selection pane="topLeft" activeCell="A4" sqref="A4"/>
      <selection pane="topRight" activeCell="B4" sqref="B4"/>
      <selection pane="bottomLeft" activeCell="A8" sqref="A8"/>
      <selection pane="bottomRight" activeCell="A4" sqref="A4:O4"/>
    </sheetView>
  </sheetViews>
  <sheetFormatPr defaultColWidth="11.421875" defaultRowHeight="12.75" outlineLevelCol="1"/>
  <cols>
    <col min="1" max="1" width="46.57421875" style="0" customWidth="1"/>
    <col min="2" max="2" width="11.421875" style="0" bestFit="1" customWidth="1"/>
    <col min="3" max="3" width="11.421875" style="0" customWidth="1"/>
    <col min="4" max="4" width="12.421875" style="0" hidden="1" customWidth="1" outlineLevel="1"/>
    <col min="5" max="5" width="11.421875" style="0" hidden="1" customWidth="1" outlineLevel="1"/>
    <col min="6" max="6" width="12.140625" style="0" hidden="1" customWidth="1" outlineLevel="1"/>
    <col min="7" max="7" width="12.00390625" style="0" hidden="1" customWidth="1" outlineLevel="1"/>
    <col min="8" max="8" width="11.28125" style="0" hidden="1" customWidth="1" outlineLevel="1"/>
    <col min="9" max="9" width="12.421875" style="0" hidden="1" customWidth="1" outlineLevel="1"/>
    <col min="10" max="10" width="12.00390625" style="0" hidden="1" customWidth="1" outlineLevel="1"/>
    <col min="11" max="13" width="12.28125" style="0" hidden="1" customWidth="1" outlineLevel="1"/>
    <col min="14" max="14" width="12.8515625" style="0" bestFit="1" customWidth="1" collapsed="1"/>
    <col min="15" max="15" width="13.7109375" style="0" bestFit="1" customWidth="1"/>
    <col min="16" max="16" width="0" style="0" hidden="1" customWidth="1"/>
    <col min="17" max="17" width="18.57421875" style="0" hidden="1" customWidth="1"/>
    <col min="18" max="22" width="0" style="0" hidden="1" customWidth="1"/>
    <col min="24" max="24" width="14.7109375" style="0" bestFit="1" customWidth="1"/>
    <col min="25" max="25" width="17.57421875" style="0" bestFit="1" customWidth="1"/>
    <col min="27" max="27" width="13.8515625" style="0" bestFit="1" customWidth="1"/>
  </cols>
  <sheetData>
    <row r="1" spans="1:14" ht="18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2.75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2.75">
      <c r="A3" s="35" t="s">
        <v>42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5" ht="18">
      <c r="A4" s="36" t="s">
        <v>52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8">
      <c r="A5" s="36" t="s">
        <v>63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2.75">
      <c r="A6" s="33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12.75">
      <c r="A7" s="33" t="s">
        <v>67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13.5" thickBot="1">
      <c r="A8" s="33" t="s">
        <v>44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ht="20.25" customHeight="1" thickBot="1">
      <c r="A9" s="24" t="s">
        <v>9</v>
      </c>
      <c r="B9" s="17" t="s">
        <v>5</v>
      </c>
      <c r="C9" s="17" t="s">
        <v>6</v>
      </c>
      <c r="D9" s="17" t="s">
        <v>7</v>
      </c>
      <c r="E9" s="17" t="s">
        <v>8</v>
      </c>
      <c r="F9" s="17" t="s">
        <v>12</v>
      </c>
      <c r="G9" s="17" t="s">
        <v>13</v>
      </c>
      <c r="H9" s="17" t="s">
        <v>14</v>
      </c>
      <c r="I9" s="17" t="s">
        <v>15</v>
      </c>
      <c r="J9" s="17" t="s">
        <v>16</v>
      </c>
      <c r="K9" s="17" t="s">
        <v>17</v>
      </c>
      <c r="L9" s="17" t="s">
        <v>18</v>
      </c>
      <c r="M9" s="17" t="s">
        <v>19</v>
      </c>
      <c r="N9" s="17" t="s">
        <v>10</v>
      </c>
      <c r="O9" s="18" t="s">
        <v>51</v>
      </c>
    </row>
    <row r="10" spans="1:27" ht="27" customHeight="1">
      <c r="A10" s="25" t="s">
        <v>20</v>
      </c>
      <c r="B10" s="13">
        <f>13995088+392160+24540626</f>
        <v>38927874</v>
      </c>
      <c r="C10" s="13">
        <f>1502050+6080271+6158713+6205476+4017565+13253758+375297</f>
        <v>37593130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4">
        <f aca="true" t="shared" si="0" ref="N10:N35">SUM(B10:M10)</f>
        <v>76521004</v>
      </c>
      <c r="O10" s="15">
        <f>N10/2</f>
        <v>38260502</v>
      </c>
      <c r="Q10" s="9"/>
      <c r="Y10" s="10"/>
      <c r="AA10" s="10"/>
    </row>
    <row r="11" spans="1:27" ht="27" customHeight="1">
      <c r="A11" s="26" t="s">
        <v>0</v>
      </c>
      <c r="B11" s="3">
        <f>13240323+1442708</f>
        <v>14683031</v>
      </c>
      <c r="C11" s="3">
        <f>10250149+155317+809286+926754+1049083+224967</f>
        <v>13415556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5">
        <f t="shared" si="0"/>
        <v>28098587</v>
      </c>
      <c r="O11" s="15">
        <f aca="true" t="shared" si="1" ref="O11:O35">N11/2</f>
        <v>14049293.5</v>
      </c>
      <c r="X11" s="11"/>
      <c r="AA11" s="10"/>
    </row>
    <row r="12" spans="1:15" ht="27" customHeight="1">
      <c r="A12" s="26" t="s">
        <v>21</v>
      </c>
      <c r="B12" s="3">
        <v>9066</v>
      </c>
      <c r="C12" s="3">
        <v>9870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5">
        <f t="shared" si="0"/>
        <v>18936</v>
      </c>
      <c r="O12" s="15">
        <f t="shared" si="1"/>
        <v>9468</v>
      </c>
    </row>
    <row r="13" spans="1:24" ht="27" customHeight="1">
      <c r="A13" s="26" t="s">
        <v>1</v>
      </c>
      <c r="B13" s="3">
        <f>12485287+1010838</f>
        <v>13496125</v>
      </c>
      <c r="C13" s="3">
        <f>10589906+120817+399631+507799+662338+147141</f>
        <v>12427632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5">
        <f t="shared" si="0"/>
        <v>25923757</v>
      </c>
      <c r="O13" s="15">
        <f t="shared" si="1"/>
        <v>12961878.5</v>
      </c>
      <c r="Q13" s="1"/>
      <c r="X13" s="12"/>
    </row>
    <row r="14" spans="1:17" ht="27" customHeight="1">
      <c r="A14" s="26" t="s">
        <v>36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5">
        <f t="shared" si="0"/>
        <v>0</v>
      </c>
      <c r="O14" s="15">
        <f t="shared" si="1"/>
        <v>0</v>
      </c>
      <c r="Q14" s="1"/>
    </row>
    <row r="15" spans="1:17" ht="27" customHeight="1">
      <c r="A15" s="27" t="s">
        <v>2</v>
      </c>
      <c r="B15" s="3">
        <v>282475</v>
      </c>
      <c r="C15" s="3">
        <v>222853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5">
        <f t="shared" si="0"/>
        <v>505328</v>
      </c>
      <c r="O15" s="15">
        <f t="shared" si="1"/>
        <v>252664</v>
      </c>
      <c r="Q15" s="1"/>
    </row>
    <row r="16" spans="1:15" ht="27" customHeight="1">
      <c r="A16" s="27" t="s">
        <v>3</v>
      </c>
      <c r="B16" s="3">
        <v>7246712</v>
      </c>
      <c r="C16" s="3">
        <v>5020638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5">
        <f t="shared" si="0"/>
        <v>12267350</v>
      </c>
      <c r="O16" s="15">
        <f t="shared" si="1"/>
        <v>6133675</v>
      </c>
    </row>
    <row r="17" spans="1:24" ht="27" customHeight="1">
      <c r="A17" s="28" t="s">
        <v>4</v>
      </c>
      <c r="B17" s="3">
        <f>13323810+2425555</f>
        <v>15749365</v>
      </c>
      <c r="C17" s="3">
        <f>13762985+416338+738728+987471+1524490+533710</f>
        <v>17963722</v>
      </c>
      <c r="D17" s="3"/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5">
        <f t="shared" si="0"/>
        <v>33713087</v>
      </c>
      <c r="O17" s="15">
        <f t="shared" si="1"/>
        <v>16856543.5</v>
      </c>
      <c r="X17" s="11"/>
    </row>
    <row r="18" spans="1:24" ht="27" customHeight="1">
      <c r="A18" s="29" t="s">
        <v>22</v>
      </c>
      <c r="B18" s="3">
        <v>59837</v>
      </c>
      <c r="C18" s="3">
        <v>31643</v>
      </c>
      <c r="D18" s="3"/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5">
        <f t="shared" si="0"/>
        <v>91480</v>
      </c>
      <c r="O18" s="15">
        <f t="shared" si="1"/>
        <v>45740</v>
      </c>
      <c r="X18" t="s">
        <v>64</v>
      </c>
    </row>
    <row r="19" spans="1:15" ht="27" customHeight="1">
      <c r="A19" s="26" t="s">
        <v>32</v>
      </c>
      <c r="B19" s="4">
        <v>0</v>
      </c>
      <c r="C19" s="4">
        <v>0</v>
      </c>
      <c r="D19" s="4">
        <v>0</v>
      </c>
      <c r="E19" s="4">
        <v>0</v>
      </c>
      <c r="F19" s="3">
        <v>0</v>
      </c>
      <c r="G19" s="3">
        <v>0</v>
      </c>
      <c r="H19" s="3">
        <v>0</v>
      </c>
      <c r="I19" s="3">
        <v>0</v>
      </c>
      <c r="J19" s="19">
        <v>0</v>
      </c>
      <c r="K19" s="3">
        <v>0</v>
      </c>
      <c r="L19" s="3">
        <v>0</v>
      </c>
      <c r="M19" s="3">
        <v>0</v>
      </c>
      <c r="N19" s="5">
        <f t="shared" si="0"/>
        <v>0</v>
      </c>
      <c r="O19" s="15">
        <f t="shared" si="1"/>
        <v>0</v>
      </c>
    </row>
    <row r="20" spans="1:15" ht="27" customHeight="1">
      <c r="A20" s="29" t="s">
        <v>37</v>
      </c>
      <c r="B20" s="4">
        <v>0</v>
      </c>
      <c r="C20" s="4">
        <v>0</v>
      </c>
      <c r="D20" s="4">
        <v>0</v>
      </c>
      <c r="E20" s="4">
        <v>0</v>
      </c>
      <c r="F20" s="3">
        <v>0</v>
      </c>
      <c r="G20" s="16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5">
        <f t="shared" si="0"/>
        <v>0</v>
      </c>
      <c r="O20" s="15">
        <f t="shared" si="1"/>
        <v>0</v>
      </c>
    </row>
    <row r="21" spans="1:24" ht="27" customHeight="1">
      <c r="A21" s="26" t="s">
        <v>23</v>
      </c>
      <c r="B21" s="3">
        <f>129494+141417</f>
        <v>270911</v>
      </c>
      <c r="C21" s="3">
        <f>96593+7908+16877+11913+31751+16874</f>
        <v>181916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5">
        <f t="shared" si="0"/>
        <v>452827</v>
      </c>
      <c r="O21" s="15">
        <f t="shared" si="1"/>
        <v>226413.5</v>
      </c>
      <c r="X21" s="11"/>
    </row>
    <row r="22" spans="1:15" ht="27" customHeight="1">
      <c r="A22" s="27" t="s">
        <v>24</v>
      </c>
      <c r="B22" s="3">
        <v>47469</v>
      </c>
      <c r="C22" s="3">
        <v>11859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5">
        <f t="shared" si="0"/>
        <v>59328</v>
      </c>
      <c r="O22" s="15">
        <f t="shared" si="1"/>
        <v>29664</v>
      </c>
    </row>
    <row r="23" spans="1:15" ht="27" customHeight="1">
      <c r="A23" s="26" t="s">
        <v>34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5">
        <f t="shared" si="0"/>
        <v>0</v>
      </c>
      <c r="O23" s="15">
        <f t="shared" si="1"/>
        <v>0</v>
      </c>
    </row>
    <row r="24" spans="1:15" ht="27" customHeight="1">
      <c r="A24" s="27" t="s">
        <v>38</v>
      </c>
      <c r="B24" s="3">
        <v>5269557</v>
      </c>
      <c r="C24" s="3">
        <v>4494957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5">
        <f t="shared" si="0"/>
        <v>9764514</v>
      </c>
      <c r="O24" s="15">
        <f t="shared" si="1"/>
        <v>4882257</v>
      </c>
    </row>
    <row r="25" spans="1:15" ht="27" customHeight="1">
      <c r="A25" s="27" t="s">
        <v>40</v>
      </c>
      <c r="B25" s="3">
        <v>33180</v>
      </c>
      <c r="C25" s="3">
        <v>30710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5">
        <f t="shared" si="0"/>
        <v>63890</v>
      </c>
      <c r="O25" s="15">
        <f t="shared" si="1"/>
        <v>31945</v>
      </c>
    </row>
    <row r="26" spans="1:15" ht="27" customHeight="1">
      <c r="A26" s="27" t="s">
        <v>41</v>
      </c>
      <c r="B26" s="16">
        <v>2339434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5">
        <f t="shared" si="0"/>
        <v>2339434</v>
      </c>
      <c r="O26" s="15">
        <f t="shared" si="1"/>
        <v>1169717</v>
      </c>
    </row>
    <row r="27" spans="1:15" ht="27" customHeight="1">
      <c r="A27" s="29" t="s">
        <v>25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5">
        <f t="shared" si="0"/>
        <v>0</v>
      </c>
      <c r="O27" s="15">
        <f t="shared" si="1"/>
        <v>0</v>
      </c>
    </row>
    <row r="28" spans="1:15" ht="27" customHeight="1">
      <c r="A28" s="26" t="s">
        <v>26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5">
        <f t="shared" si="0"/>
        <v>0</v>
      </c>
      <c r="O28" s="15">
        <f t="shared" si="1"/>
        <v>0</v>
      </c>
    </row>
    <row r="29" spans="1:15" ht="27" customHeight="1">
      <c r="A29" s="2" t="s">
        <v>39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5">
        <f t="shared" si="0"/>
        <v>0</v>
      </c>
      <c r="O29" s="15">
        <f t="shared" si="1"/>
        <v>0</v>
      </c>
    </row>
    <row r="30" spans="1:15" ht="27" customHeight="1">
      <c r="A30" s="27" t="s">
        <v>27</v>
      </c>
      <c r="B30" s="3">
        <v>281825</v>
      </c>
      <c r="C30" s="3">
        <v>451300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5">
        <f t="shared" si="0"/>
        <v>733125</v>
      </c>
      <c r="O30" s="15">
        <f t="shared" si="1"/>
        <v>366562.5</v>
      </c>
    </row>
    <row r="31" spans="1:15" ht="27" customHeight="1">
      <c r="A31" s="27" t="s">
        <v>30</v>
      </c>
      <c r="B31" s="3">
        <v>429314</v>
      </c>
      <c r="C31" s="3">
        <v>229171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5">
        <f t="shared" si="0"/>
        <v>658485</v>
      </c>
      <c r="O31" s="15">
        <f t="shared" si="1"/>
        <v>329242.5</v>
      </c>
    </row>
    <row r="32" spans="1:15" ht="27" customHeight="1">
      <c r="A32" s="27" t="s">
        <v>28</v>
      </c>
      <c r="B32" s="3">
        <f>631580+83356</f>
        <v>714936</v>
      </c>
      <c r="C32" s="3">
        <f>559748+42156</f>
        <v>601904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5">
        <f t="shared" si="0"/>
        <v>1316840</v>
      </c>
      <c r="O32" s="15">
        <f t="shared" si="1"/>
        <v>658420</v>
      </c>
    </row>
    <row r="33" spans="1:15" ht="27" customHeight="1">
      <c r="A33" s="27" t="s">
        <v>29</v>
      </c>
      <c r="B33" s="3">
        <v>664575</v>
      </c>
      <c r="C33" s="3">
        <v>524953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5">
        <f t="shared" si="0"/>
        <v>1189528</v>
      </c>
      <c r="O33" s="15">
        <f t="shared" si="1"/>
        <v>594764</v>
      </c>
    </row>
    <row r="34" spans="1:15" ht="27" customHeight="1">
      <c r="A34" s="27" t="s">
        <v>31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5">
        <f t="shared" si="0"/>
        <v>0</v>
      </c>
      <c r="O34" s="15">
        <f t="shared" si="1"/>
        <v>0</v>
      </c>
    </row>
    <row r="35" spans="1:15" ht="27" customHeight="1">
      <c r="A35" s="27" t="s">
        <v>35</v>
      </c>
      <c r="B35" s="3">
        <v>8119423</v>
      </c>
      <c r="C35" s="3">
        <v>5583479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5">
        <f t="shared" si="0"/>
        <v>13702902</v>
      </c>
      <c r="O35" s="15">
        <f t="shared" si="1"/>
        <v>6851451</v>
      </c>
    </row>
    <row r="36" spans="1:15" ht="18" customHeight="1" thickBot="1">
      <c r="A36" s="30" t="s">
        <v>43</v>
      </c>
      <c r="B36" s="5">
        <f>SUM(B10:B35)</f>
        <v>108625109</v>
      </c>
      <c r="C36" s="5">
        <f>SUM(C10:C35)</f>
        <v>98795293</v>
      </c>
      <c r="D36" s="6">
        <f aca="true" t="shared" si="2" ref="D36:O36">SUM(D10:D35)</f>
        <v>0</v>
      </c>
      <c r="E36" s="6">
        <f t="shared" si="2"/>
        <v>0</v>
      </c>
      <c r="F36" s="6">
        <f>SUM(F10:F35)</f>
        <v>0</v>
      </c>
      <c r="G36" s="6">
        <f t="shared" si="2"/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>SUM(L10:L35)</f>
        <v>0</v>
      </c>
      <c r="M36" s="6">
        <f t="shared" si="2"/>
        <v>0</v>
      </c>
      <c r="N36" s="6">
        <f t="shared" si="2"/>
        <v>207420402</v>
      </c>
      <c r="O36" s="6">
        <f t="shared" si="2"/>
        <v>103710201</v>
      </c>
    </row>
    <row r="37" ht="13.5" thickTop="1"/>
    <row r="38" ht="12.75">
      <c r="A38" s="32" t="s">
        <v>45</v>
      </c>
    </row>
    <row r="39" ht="12.75">
      <c r="A39" s="7" t="s">
        <v>46</v>
      </c>
    </row>
    <row r="40" ht="12.75">
      <c r="A40" s="7" t="s">
        <v>47</v>
      </c>
    </row>
    <row r="41" ht="12.75">
      <c r="A41" s="7" t="s">
        <v>48</v>
      </c>
    </row>
    <row r="43" ht="12.75">
      <c r="A43" s="31" t="s">
        <v>50</v>
      </c>
    </row>
    <row r="44" ht="12.75">
      <c r="A44" t="s">
        <v>49</v>
      </c>
    </row>
  </sheetData>
  <sheetProtection/>
  <mergeCells count="8">
    <mergeCell ref="A6:O6"/>
    <mergeCell ref="A7:O7"/>
    <mergeCell ref="A8:O8"/>
    <mergeCell ref="A1:N1"/>
    <mergeCell ref="A2:N2"/>
    <mergeCell ref="A3:N3"/>
    <mergeCell ref="A4:O4"/>
    <mergeCell ref="A5:O5"/>
  </mergeCells>
  <printOptions horizontalCentered="1"/>
  <pageMargins left="0.11811023622047245" right="0.7874015748031497" top="0.11811023622047245" bottom="0.15748031496062992" header="0.11811023622047245" footer="0"/>
  <pageSetup horizontalDpi="600" verticalDpi="600" orientation="landscape" scale="65" r:id="rId1"/>
  <headerFooter alignWithMargins="0">
    <oddFooter>&amp;L&amp;8Fuente: Refinería Dominicana de Petróleo, S.A., y otras Compañías Importadoras Autorizadas.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F18"/>
  <sheetViews>
    <sheetView zoomScalePageLayoutView="0" workbookViewId="0" topLeftCell="A1">
      <selection activeCell="H11" sqref="H11"/>
    </sheetView>
  </sheetViews>
  <sheetFormatPr defaultColWidth="11.421875" defaultRowHeight="12.75"/>
  <cols>
    <col min="1" max="2" width="1.7109375" style="0" customWidth="1"/>
    <col min="3" max="3" width="33.8515625" style="0" customWidth="1"/>
    <col min="4" max="4" width="16.7109375" style="0" customWidth="1"/>
    <col min="5" max="5" width="18.28125" style="0" customWidth="1"/>
    <col min="6" max="6" width="20.00390625" style="0" customWidth="1"/>
  </cols>
  <sheetData>
    <row r="1" spans="3:6" ht="12.75">
      <c r="C1" s="35" t="s">
        <v>52</v>
      </c>
      <c r="D1" s="35"/>
      <c r="E1" s="35"/>
      <c r="F1" s="20"/>
    </row>
    <row r="2" spans="3:6" ht="12.75">
      <c r="C2" s="35" t="s">
        <v>53</v>
      </c>
      <c r="D2" s="35"/>
      <c r="E2" s="35"/>
      <c r="F2" s="20"/>
    </row>
    <row r="3" spans="3:6" ht="12.75">
      <c r="C3" s="35" t="s">
        <v>61</v>
      </c>
      <c r="D3" s="35"/>
      <c r="E3" s="35"/>
      <c r="F3" s="20"/>
    </row>
    <row r="4" spans="3:6" ht="12.75">
      <c r="C4" s="35" t="s">
        <v>68</v>
      </c>
      <c r="D4" s="35"/>
      <c r="E4" s="35"/>
      <c r="F4" s="20"/>
    </row>
    <row r="6" spans="3:5" ht="12.75">
      <c r="C6" s="21" t="s">
        <v>66</v>
      </c>
      <c r="D6" s="21" t="s">
        <v>65</v>
      </c>
      <c r="E6" s="21" t="s">
        <v>54</v>
      </c>
    </row>
    <row r="7" spans="3:5" ht="12.75">
      <c r="C7" s="8" t="s">
        <v>55</v>
      </c>
      <c r="D7" s="3">
        <f>'CONSUMO NACIONAL 2018'!N10</f>
        <v>76521004</v>
      </c>
      <c r="E7" s="3">
        <f>D7/2</f>
        <v>38260502</v>
      </c>
    </row>
    <row r="8" spans="3:5" ht="12.75">
      <c r="C8" s="8" t="s">
        <v>0</v>
      </c>
      <c r="D8" s="3">
        <f>'CONSUMO NACIONAL 2018'!N11+'CONSUMO NACIONAL 2018'!N12</f>
        <v>28117523</v>
      </c>
      <c r="E8" s="3">
        <f aca="true" t="shared" si="0" ref="E8:E17">D8/2</f>
        <v>14058761.5</v>
      </c>
    </row>
    <row r="9" spans="3:5" ht="12.75">
      <c r="C9" s="8" t="s">
        <v>1</v>
      </c>
      <c r="D9" s="3">
        <f>'CONSUMO NACIONAL 2018'!N13</f>
        <v>25923757</v>
      </c>
      <c r="E9" s="3">
        <f t="shared" si="0"/>
        <v>12961878.5</v>
      </c>
    </row>
    <row r="10" spans="3:5" ht="12.75">
      <c r="C10" s="8" t="s">
        <v>2</v>
      </c>
      <c r="D10" s="3">
        <f>'CONSUMO NACIONAL 2018'!N15</f>
        <v>505328</v>
      </c>
      <c r="E10" s="3">
        <f t="shared" si="0"/>
        <v>252664</v>
      </c>
    </row>
    <row r="11" spans="3:5" ht="12.75">
      <c r="C11" s="8" t="s">
        <v>3</v>
      </c>
      <c r="D11" s="3">
        <f>'CONSUMO NACIONAL 2018'!N16</f>
        <v>12267350</v>
      </c>
      <c r="E11" s="3">
        <f t="shared" si="0"/>
        <v>6133675</v>
      </c>
    </row>
    <row r="12" spans="3:5" ht="12.75">
      <c r="C12" s="8" t="s">
        <v>56</v>
      </c>
      <c r="D12" s="3">
        <f>'CONSUMO NACIONAL 2018'!N17+'CONSUMO NACIONAL 2018'!N18</f>
        <v>33804567</v>
      </c>
      <c r="E12" s="3">
        <f t="shared" si="0"/>
        <v>16902283.5</v>
      </c>
    </row>
    <row r="13" spans="3:5" ht="12.75">
      <c r="C13" s="8" t="s">
        <v>57</v>
      </c>
      <c r="D13" s="3">
        <f>'CONSUMO NACIONAL 2018'!N21+'CONSUMO NACIONAL 2018'!N22+'CONSUMO NACIONAL 2018'!N23</f>
        <v>512155</v>
      </c>
      <c r="E13" s="3">
        <f t="shared" si="0"/>
        <v>256077.5</v>
      </c>
    </row>
    <row r="14" spans="3:5" ht="12.75">
      <c r="C14" s="8" t="s">
        <v>38</v>
      </c>
      <c r="D14" s="3">
        <f>'CONSUMO NACIONAL 2018'!N24+'CONSUMO NACIONAL 2018'!N25+'CONSUMO NACIONAL 2018'!N26</f>
        <v>12167838</v>
      </c>
      <c r="E14" s="3">
        <f t="shared" si="0"/>
        <v>6083919</v>
      </c>
    </row>
    <row r="15" spans="3:5" ht="12.75">
      <c r="C15" s="8" t="s">
        <v>25</v>
      </c>
      <c r="D15" s="3">
        <f>'CONSUMO NACIONAL 2018'!N27+'CONSUMO NACIONAL 2018'!N28+'CONSUMO NACIONAL 2018'!N29</f>
        <v>0</v>
      </c>
      <c r="E15" s="3">
        <f t="shared" si="0"/>
        <v>0</v>
      </c>
    </row>
    <row r="16" spans="3:5" ht="12.75">
      <c r="C16" s="8" t="s">
        <v>58</v>
      </c>
      <c r="D16" s="3">
        <f>'CONSUMO NACIONAL 2018'!N30+'CONSUMO NACIONAL 2018'!N31+'CONSUMO NACIONAL 2018'!N35</f>
        <v>15094512</v>
      </c>
      <c r="E16" s="3">
        <f t="shared" si="0"/>
        <v>7547256</v>
      </c>
    </row>
    <row r="17" spans="3:5" ht="12.75">
      <c r="C17" s="8" t="s">
        <v>59</v>
      </c>
      <c r="D17" s="3">
        <f>'CONSUMO NACIONAL 2018'!N32+'CONSUMO NACIONAL 2018'!N33</f>
        <v>2506368</v>
      </c>
      <c r="E17" s="3">
        <f t="shared" si="0"/>
        <v>1253184</v>
      </c>
    </row>
    <row r="18" spans="3:5" ht="13.5" thickBot="1">
      <c r="C18" s="22" t="s">
        <v>60</v>
      </c>
      <c r="D18" s="23">
        <f>SUM(D7:D17)</f>
        <v>207420402</v>
      </c>
      <c r="E18" s="23">
        <f>SUM(E7:E17)</f>
        <v>103710201</v>
      </c>
    </row>
    <row r="19" ht="13.5" thickTop="1"/>
  </sheetData>
  <sheetProtection/>
  <mergeCells count="4">
    <mergeCell ref="C1:E1"/>
    <mergeCell ref="C2:E2"/>
    <mergeCell ref="C3:E3"/>
    <mergeCell ref="C4:E4"/>
  </mergeCells>
  <printOptions horizontalCentered="1"/>
  <pageMargins left="0.7480314960629921" right="0.7480314960629921" top="0.984251968503937" bottom="0.984251968503937" header="0" footer="0"/>
  <pageSetup horizontalDpi="600" verticalDpi="600" orientation="landscape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raquel.paulino</dc:creator>
  <cp:keywords/>
  <dc:description/>
  <cp:lastModifiedBy>jchain</cp:lastModifiedBy>
  <cp:lastPrinted>2017-04-07T13:17:46Z</cp:lastPrinted>
  <dcterms:created xsi:type="dcterms:W3CDTF">2007-05-11T19:30:44Z</dcterms:created>
  <dcterms:modified xsi:type="dcterms:W3CDTF">2018-03-06T20:00:26Z</dcterms:modified>
  <cp:category/>
  <cp:version/>
  <cp:contentType/>
  <cp:contentStatus/>
</cp:coreProperties>
</file>